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420" yWindow="0" windowWidth="2428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25" i="1"/>
  <c r="H25" i="1"/>
  <c r="I25" i="1"/>
  <c r="J25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K25" i="1"/>
  <c r="L25" i="1"/>
  <c r="M25" i="1"/>
  <c r="H24" i="1"/>
  <c r="I24" i="1"/>
  <c r="J24" i="1"/>
  <c r="K24" i="1"/>
  <c r="L24" i="1"/>
  <c r="M24" i="1"/>
  <c r="H23" i="1"/>
  <c r="I23" i="1"/>
  <c r="J23" i="1"/>
  <c r="K23" i="1"/>
  <c r="L23" i="1"/>
  <c r="M23" i="1"/>
  <c r="H22" i="1"/>
  <c r="I22" i="1"/>
  <c r="J22" i="1"/>
  <c r="K22" i="1"/>
  <c r="L22" i="1"/>
  <c r="M22" i="1"/>
  <c r="H21" i="1"/>
  <c r="I21" i="1"/>
  <c r="J21" i="1"/>
  <c r="K21" i="1"/>
  <c r="L21" i="1"/>
  <c r="M21" i="1"/>
  <c r="H20" i="1"/>
  <c r="I20" i="1"/>
  <c r="J20" i="1"/>
  <c r="K20" i="1"/>
  <c r="L20" i="1"/>
  <c r="M20" i="1"/>
  <c r="H19" i="1"/>
  <c r="I19" i="1"/>
  <c r="J19" i="1"/>
  <c r="K19" i="1"/>
  <c r="L19" i="1"/>
  <c r="M19" i="1"/>
  <c r="H18" i="1"/>
  <c r="I18" i="1"/>
  <c r="J18" i="1"/>
  <c r="K18" i="1"/>
  <c r="L18" i="1"/>
  <c r="M18" i="1"/>
  <c r="H17" i="1"/>
  <c r="I17" i="1"/>
  <c r="J17" i="1"/>
  <c r="K17" i="1"/>
  <c r="L17" i="1"/>
  <c r="M17" i="1"/>
  <c r="H16" i="1"/>
  <c r="I16" i="1"/>
  <c r="J16" i="1"/>
  <c r="K16" i="1"/>
  <c r="L16" i="1"/>
  <c r="M16" i="1"/>
  <c r="H15" i="1"/>
  <c r="I15" i="1"/>
  <c r="J15" i="1"/>
  <c r="K15" i="1"/>
  <c r="L15" i="1"/>
  <c r="M15" i="1"/>
  <c r="H14" i="1"/>
  <c r="I14" i="1"/>
  <c r="J14" i="1"/>
  <c r="K14" i="1"/>
  <c r="L14" i="1"/>
  <c r="M14" i="1"/>
  <c r="H13" i="1"/>
  <c r="I13" i="1"/>
  <c r="J13" i="1"/>
  <c r="K13" i="1"/>
  <c r="L13" i="1"/>
  <c r="M13" i="1"/>
  <c r="H12" i="1"/>
  <c r="I12" i="1"/>
  <c r="J12" i="1"/>
  <c r="K12" i="1"/>
  <c r="L12" i="1"/>
  <c r="M12" i="1"/>
  <c r="H11" i="1"/>
  <c r="I11" i="1"/>
  <c r="J11" i="1"/>
  <c r="K11" i="1"/>
  <c r="L11" i="1"/>
  <c r="M11" i="1"/>
  <c r="H10" i="1"/>
  <c r="I10" i="1"/>
  <c r="J10" i="1"/>
  <c r="K10" i="1"/>
  <c r="L10" i="1"/>
  <c r="M10" i="1"/>
  <c r="H9" i="1"/>
  <c r="I9" i="1"/>
  <c r="J9" i="1"/>
  <c r="K9" i="1"/>
  <c r="L9" i="1"/>
  <c r="M9" i="1"/>
  <c r="H8" i="1"/>
  <c r="I8" i="1"/>
  <c r="J8" i="1"/>
  <c r="K8" i="1"/>
  <c r="L8" i="1"/>
  <c r="M8" i="1"/>
  <c r="H7" i="1"/>
  <c r="I7" i="1"/>
  <c r="J7" i="1"/>
  <c r="K7" i="1"/>
  <c r="L7" i="1"/>
  <c r="M7" i="1"/>
  <c r="H6" i="1"/>
  <c r="I6" i="1"/>
  <c r="J6" i="1"/>
  <c r="K6" i="1"/>
  <c r="L6" i="1"/>
  <c r="M6" i="1"/>
  <c r="H5" i="1"/>
  <c r="I5" i="1"/>
  <c r="J5" i="1"/>
  <c r="K5" i="1"/>
  <c r="L5" i="1"/>
  <c r="M5" i="1"/>
  <c r="H4" i="1"/>
  <c r="I4" i="1"/>
  <c r="J4" i="1"/>
  <c r="K4" i="1"/>
  <c r="L4" i="1"/>
  <c r="M4" i="1"/>
  <c r="H3" i="1"/>
  <c r="I3" i="1"/>
  <c r="J3" i="1"/>
  <c r="K3" i="1"/>
  <c r="L3" i="1"/>
  <c r="M3" i="1"/>
  <c r="H2" i="1"/>
  <c r="I2" i="1"/>
  <c r="J2" i="1"/>
  <c r="K2" i="1"/>
  <c r="L2" i="1"/>
  <c r="M2" i="1"/>
</calcChain>
</file>

<file path=xl/sharedStrings.xml><?xml version="1.0" encoding="utf-8"?>
<sst xmlns="http://schemas.openxmlformats.org/spreadsheetml/2006/main" count="61" uniqueCount="18">
  <si>
    <t>Disease</t>
  </si>
  <si>
    <t>dbSNP</t>
  </si>
  <si>
    <t>Risk.Allele</t>
  </si>
  <si>
    <t>RAF</t>
  </si>
  <si>
    <t>OR</t>
  </si>
  <si>
    <t>P.Value</t>
  </si>
  <si>
    <t>Asthma</t>
  </si>
  <si>
    <t>A</t>
  </si>
  <si>
    <t>G</t>
  </si>
  <si>
    <t>C</t>
  </si>
  <si>
    <t>T</t>
  </si>
  <si>
    <t>log(OR)</t>
  </si>
  <si>
    <t>SE(B)</t>
  </si>
  <si>
    <t>Z</t>
  </si>
  <si>
    <t>Posterior</t>
  </si>
  <si>
    <t>Post(OR)</t>
  </si>
  <si>
    <t>Post(OR)-OR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</si>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</sst>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168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168" fontId="0" fillId="2" borderId="0" xfId="0" applyNumberFormat="1" applyFill="1"/>
    <xf numFmtId="0" fontId="0" fillId="2" borderId="0" xfId="0" applyFill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27" sqref="I27"/>
    </sheetView>
  </sheetViews>
  <sheetFormatPr baseColWidth="10" defaultRowHeight="16" x14ac:dyDescent="0"/>
  <cols>
    <col min="9" max="9" width="11.87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11</v>
      </c>
      <c r="H1" t="s">
        <v>13</v>
      </c>
      <c r="I1" t="s">
        <v>12</v>
      </c>
      <c r="J1" t="s">
        <v>17</v>
      </c>
      <c r="K1" t="s">
        <v>14</v>
      </c>
      <c r="L1" t="s">
        <v>15</v>
      </c>
      <c r="M1" t="s">
        <v>16</v>
      </c>
    </row>
    <row r="2" spans="1:13">
      <c r="A2" t="s">
        <v>6</v>
      </c>
      <c r="B2">
        <v>204993</v>
      </c>
      <c r="C2" t="s">
        <v>7</v>
      </c>
      <c r="D2">
        <v>0.57999999999999996</v>
      </c>
      <c r="E2">
        <v>1.17</v>
      </c>
      <c r="F2" s="1">
        <v>2.0000000000000002E-15</v>
      </c>
      <c r="G2" s="2">
        <f>LN(E2)</f>
        <v>0.15700374880966469</v>
      </c>
      <c r="H2" s="2">
        <f t="shared" ref="H2:H19" si="0">0.862+SQRT(0.743-2.404*LN(F2))</f>
        <v>9.9233405537646124</v>
      </c>
      <c r="I2" s="2">
        <f>G2/H2</f>
        <v>1.5821662872398577E-2</v>
      </c>
      <c r="J2" s="3">
        <f>I2^2/(I2^2+I$27^2)</f>
        <v>2.442117841687249E-2</v>
      </c>
      <c r="K2" s="2">
        <f>J2*G$27+(1-J2)*G2</f>
        <v>0.15729002049587432</v>
      </c>
      <c r="L2" s="3">
        <f>EXP(K2)</f>
        <v>1.170334985819055</v>
      </c>
      <c r="M2" s="3">
        <f>L2-E2</f>
        <v>3.3498581905511138E-4</v>
      </c>
    </row>
    <row r="3" spans="1:13">
      <c r="A3" t="s">
        <v>6</v>
      </c>
      <c r="B3">
        <v>404860</v>
      </c>
      <c r="C3" t="s">
        <v>7</v>
      </c>
      <c r="D3">
        <v>0.5</v>
      </c>
      <c r="E3">
        <v>1.21</v>
      </c>
      <c r="F3" s="1">
        <v>3.9999999999999998E-23</v>
      </c>
      <c r="G3" s="2">
        <f t="shared" ref="G3:G25" si="1">LN(E3)</f>
        <v>0.1906203596086497</v>
      </c>
      <c r="H3" s="2">
        <f t="shared" si="0"/>
        <v>12.030029518124248</v>
      </c>
      <c r="I3" s="2">
        <f t="shared" ref="I3:I25" si="2">G3/H3</f>
        <v>1.584537754636962E-2</v>
      </c>
      <c r="J3" s="3">
        <f>I3^2/(I3^2+I$27^2)</f>
        <v>2.4492647390579936E-2</v>
      </c>
      <c r="K3" s="2">
        <f>J3*G$27+(1-J3)*G3</f>
        <v>0.19008410927881422</v>
      </c>
      <c r="L3" s="3">
        <f t="shared" ref="L3:L25" si="3">EXP(K3)</f>
        <v>1.2093513110462768</v>
      </c>
      <c r="M3" s="3">
        <f>L3-E3</f>
        <v>-6.4868895372316437E-4</v>
      </c>
    </row>
    <row r="4" spans="1:13">
      <c r="A4" t="s">
        <v>6</v>
      </c>
      <c r="B4">
        <v>744910</v>
      </c>
      <c r="C4" t="s">
        <v>8</v>
      </c>
      <c r="D4">
        <v>0.49</v>
      </c>
      <c r="E4">
        <v>1.1200000000000001</v>
      </c>
      <c r="F4" s="1">
        <v>4.0000000000000002E-9</v>
      </c>
      <c r="G4" s="2">
        <f t="shared" si="1"/>
        <v>0.11332868530700327</v>
      </c>
      <c r="H4" s="2">
        <f t="shared" si="0"/>
        <v>7.7343416262498881</v>
      </c>
      <c r="I4" s="2">
        <f t="shared" si="2"/>
        <v>1.4652660922343094E-2</v>
      </c>
      <c r="J4" s="3">
        <f>I4^2/(I4^2+I$27^2)</f>
        <v>2.1018773158495995E-2</v>
      </c>
      <c r="K4" s="2">
        <f>J4*G$27+(1-J4)*G4</f>
        <v>0.11449306932712421</v>
      </c>
      <c r="L4" s="3">
        <f t="shared" si="3"/>
        <v>1.1213048696397865</v>
      </c>
      <c r="M4" s="3">
        <f>L4-E4</f>
        <v>1.3048696397863768E-3</v>
      </c>
    </row>
    <row r="5" spans="1:13">
      <c r="A5" t="s">
        <v>6</v>
      </c>
      <c r="B5">
        <v>987870</v>
      </c>
      <c r="C5" t="s">
        <v>9</v>
      </c>
      <c r="D5">
        <v>0.15</v>
      </c>
      <c r="E5" s="6">
        <v>1.4</v>
      </c>
      <c r="F5" s="1">
        <v>2.0000000000000001E-10</v>
      </c>
      <c r="G5" s="2">
        <f t="shared" si="1"/>
        <v>0.33647223662121289</v>
      </c>
      <c r="H5" s="2">
        <f t="shared" si="0"/>
        <v>8.2397245688295211</v>
      </c>
      <c r="I5" s="5">
        <f t="shared" si="2"/>
        <v>4.083537426652234E-2</v>
      </c>
      <c r="J5" s="3">
        <f>I5^2/(I5^2+I$27^2)</f>
        <v>0.14292040450108401</v>
      </c>
      <c r="K5" s="2">
        <f>J5*G$27+(1-J5)*G5</f>
        <v>0.31249787954681985</v>
      </c>
      <c r="L5" s="3">
        <f t="shared" si="3"/>
        <v>1.3668350428610101</v>
      </c>
      <c r="M5" s="4">
        <f>L5-E5</f>
        <v>-3.3164957138989815E-2</v>
      </c>
    </row>
    <row r="6" spans="1:13">
      <c r="A6" t="s">
        <v>6</v>
      </c>
      <c r="B6">
        <v>1342326</v>
      </c>
      <c r="C6" t="s">
        <v>9</v>
      </c>
      <c r="D6">
        <v>0.16</v>
      </c>
      <c r="E6">
        <v>1.2</v>
      </c>
      <c r="F6" s="1">
        <v>8.9999999999999999E-10</v>
      </c>
      <c r="G6" s="2">
        <f t="shared" si="1"/>
        <v>0.18232155679395459</v>
      </c>
      <c r="H6" s="2">
        <f t="shared" si="0"/>
        <v>7.9904653153158147</v>
      </c>
      <c r="I6" s="2">
        <f t="shared" si="2"/>
        <v>2.2817389175632575E-2</v>
      </c>
      <c r="J6" s="3">
        <f>I6^2/(I6^2+I$27^2)</f>
        <v>4.9486873696698921E-2</v>
      </c>
      <c r="K6" s="2">
        <f>J6*G$27+(1-J6)*G6</f>
        <v>0.18164875620209675</v>
      </c>
      <c r="L6" s="3">
        <f t="shared" si="3"/>
        <v>1.1991929108252526</v>
      </c>
      <c r="M6" s="3">
        <f>L6-E6</f>
        <v>-8.070891747473663E-4</v>
      </c>
    </row>
    <row r="7" spans="1:13">
      <c r="A7" t="s">
        <v>6</v>
      </c>
      <c r="B7">
        <v>1588265</v>
      </c>
      <c r="C7" t="s">
        <v>9</v>
      </c>
      <c r="D7">
        <v>0.28999999999999998</v>
      </c>
      <c r="E7">
        <v>1.18</v>
      </c>
      <c r="F7" s="1">
        <v>2.9999999999999997E-8</v>
      </c>
      <c r="G7" s="2">
        <f t="shared" si="1"/>
        <v>0.16551443847757333</v>
      </c>
      <c r="H7" s="2">
        <f t="shared" si="0"/>
        <v>7.3723957304071277</v>
      </c>
      <c r="I7" s="2">
        <f t="shared" si="2"/>
        <v>2.2450563497957141E-2</v>
      </c>
      <c r="J7" s="3">
        <f>I7^2/(I7^2+I$27^2)</f>
        <v>4.798424098894602E-2</v>
      </c>
      <c r="K7" s="2">
        <f>J7*G$27+(1-J7)*G7</f>
        <v>0.16566854379898799</v>
      </c>
      <c r="L7" s="3">
        <f t="shared" si="3"/>
        <v>1.1801818582915746</v>
      </c>
      <c r="M7" s="3">
        <f>L7-E7</f>
        <v>1.8185829157468802E-4</v>
      </c>
    </row>
    <row r="8" spans="1:13">
      <c r="A8" t="s">
        <v>6</v>
      </c>
      <c r="B8">
        <v>1701704</v>
      </c>
      <c r="C8" t="s">
        <v>8</v>
      </c>
      <c r="D8">
        <v>0.35</v>
      </c>
      <c r="E8">
        <v>1.19</v>
      </c>
      <c r="F8" s="1">
        <v>2.0000000000000001E-13</v>
      </c>
      <c r="G8" s="2">
        <f t="shared" si="1"/>
        <v>0.17395330712343798</v>
      </c>
      <c r="H8" s="2">
        <f t="shared" si="0"/>
        <v>9.2903488005767656</v>
      </c>
      <c r="I8" s="2">
        <f t="shared" si="2"/>
        <v>1.8724087852615239E-2</v>
      </c>
      <c r="J8" s="3">
        <f>I8^2/(I8^2+I$27^2)</f>
        <v>3.3871635941487448E-2</v>
      </c>
      <c r="K8" s="2">
        <f>J8*G$27+(1-J8)*G8</f>
        <v>0.17377625037092806</v>
      </c>
      <c r="L8" s="3">
        <f t="shared" si="3"/>
        <v>1.189789321116123</v>
      </c>
      <c r="M8" s="3">
        <f>L8-E8</f>
        <v>-2.1067888387693579E-4</v>
      </c>
    </row>
    <row r="9" spans="1:13">
      <c r="A9" t="s">
        <v>6</v>
      </c>
      <c r="B9">
        <v>1837253</v>
      </c>
      <c r="C9" t="s">
        <v>9</v>
      </c>
      <c r="D9">
        <v>0.75</v>
      </c>
      <c r="E9">
        <v>1.17</v>
      </c>
      <c r="F9" s="1">
        <v>9.9999999999999998E-17</v>
      </c>
      <c r="G9" s="2">
        <f t="shared" si="1"/>
        <v>0.15700374880966469</v>
      </c>
      <c r="H9" s="2">
        <f t="shared" si="0"/>
        <v>10.312377400766753</v>
      </c>
      <c r="I9" s="2">
        <f t="shared" si="2"/>
        <v>1.5224786943696519E-2</v>
      </c>
      <c r="J9" s="3">
        <f>I9^2/(I9^2+I$27^2)</f>
        <v>2.2654300347174423E-2</v>
      </c>
      <c r="K9" s="2">
        <f>J9*G$27+(1-J9)*G9</f>
        <v>0.15726930867125613</v>
      </c>
      <c r="L9" s="3">
        <f t="shared" si="3"/>
        <v>1.1703107462971076</v>
      </c>
      <c r="M9" s="3">
        <f>L9-E9</f>
        <v>3.1074629710770019E-4</v>
      </c>
    </row>
    <row r="10" spans="1:13">
      <c r="A10" t="s">
        <v>6</v>
      </c>
      <c r="B10">
        <v>2069408</v>
      </c>
      <c r="C10" t="s">
        <v>9</v>
      </c>
      <c r="D10">
        <v>0.23</v>
      </c>
      <c r="E10">
        <v>1.1499999999999999</v>
      </c>
      <c r="F10" s="1">
        <v>1E-10</v>
      </c>
      <c r="G10" s="2">
        <f t="shared" si="1"/>
        <v>0.13976194237515863</v>
      </c>
      <c r="H10" s="2">
        <f t="shared" si="0"/>
        <v>8.3518027768144112</v>
      </c>
      <c r="I10" s="2">
        <f t="shared" si="2"/>
        <v>1.6734344202087033E-2</v>
      </c>
      <c r="J10" s="3">
        <f>I10^2/(I10^2+I$27^2)</f>
        <v>2.724097599238922E-2</v>
      </c>
      <c r="K10" s="2">
        <f>J10*G$27+(1-J10)*G10</f>
        <v>0.14055095212955504</v>
      </c>
      <c r="L10" s="3">
        <f t="shared" si="3"/>
        <v>1.1509077192701442</v>
      </c>
      <c r="M10" s="3">
        <f>L10-E10</f>
        <v>9.0771927014432485E-4</v>
      </c>
    </row>
    <row r="11" spans="1:13">
      <c r="A11" t="s">
        <v>6</v>
      </c>
      <c r="B11">
        <v>2284033</v>
      </c>
      <c r="C11" t="s">
        <v>8</v>
      </c>
      <c r="D11">
        <v>0.56000000000000005</v>
      </c>
      <c r="E11">
        <v>1.1200000000000001</v>
      </c>
      <c r="F11" s="1">
        <v>1E-8</v>
      </c>
      <c r="G11" s="2">
        <f t="shared" si="1"/>
        <v>0.11332868530700327</v>
      </c>
      <c r="H11" s="2">
        <f t="shared" si="0"/>
        <v>7.5721651625322526</v>
      </c>
      <c r="I11" s="2">
        <f t="shared" si="2"/>
        <v>1.4966483545256473E-2</v>
      </c>
      <c r="J11" s="3">
        <f>I11^2/(I11^2+I$27^2)</f>
        <v>2.1908815087861768E-2</v>
      </c>
      <c r="K11" s="2">
        <f>J11*G$27+(1-J11)*G11</f>
        <v>0.11454237527814123</v>
      </c>
      <c r="L11" s="3">
        <f t="shared" si="3"/>
        <v>1.1213601580057757</v>
      </c>
      <c r="M11" s="3">
        <f>L11-E11</f>
        <v>1.3601580057756024E-3</v>
      </c>
    </row>
    <row r="12" spans="1:13">
      <c r="A12" t="s">
        <v>6</v>
      </c>
      <c r="B12">
        <v>3019885</v>
      </c>
      <c r="C12" t="s">
        <v>8</v>
      </c>
      <c r="D12">
        <v>0.31</v>
      </c>
      <c r="E12" s="6">
        <v>1.34</v>
      </c>
      <c r="F12" s="1">
        <v>4.9999999999999999E-13</v>
      </c>
      <c r="G12" s="2">
        <f t="shared" si="1"/>
        <v>0.29266961396282004</v>
      </c>
      <c r="H12" s="2">
        <f t="shared" si="0"/>
        <v>9.1586439350353182</v>
      </c>
      <c r="I12" s="5">
        <f t="shared" si="2"/>
        <v>3.1955561984809429E-2</v>
      </c>
      <c r="J12" s="3">
        <f>I12^2/(I12^2+I$27^2)</f>
        <v>9.2654324269801969E-2</v>
      </c>
      <c r="K12" s="2">
        <f>J12*G$27+(1-J12)*G12</f>
        <v>0.28118570405463833</v>
      </c>
      <c r="L12" s="3">
        <f t="shared" si="3"/>
        <v>1.324699583178653</v>
      </c>
      <c r="M12" s="4">
        <f>L12-E12</f>
        <v>-1.5300416821347085E-2</v>
      </c>
    </row>
    <row r="13" spans="1:13">
      <c r="A13" t="s">
        <v>6</v>
      </c>
      <c r="B13">
        <v>3117098</v>
      </c>
      <c r="C13" t="s">
        <v>8</v>
      </c>
      <c r="D13">
        <v>0.25</v>
      </c>
      <c r="E13">
        <v>1.1599999999999999</v>
      </c>
      <c r="F13" s="1">
        <v>4.9999999999999997E-12</v>
      </c>
      <c r="G13" s="2">
        <f t="shared" si="1"/>
        <v>0.14842000511827322</v>
      </c>
      <c r="H13" s="2">
        <f t="shared" si="0"/>
        <v>8.8180597044768749</v>
      </c>
      <c r="I13" s="2">
        <f t="shared" si="2"/>
        <v>1.683136768091072E-2</v>
      </c>
      <c r="J13" s="3">
        <f>I13^2/(I13^2+I$27^2)</f>
        <v>2.7549043348243034E-2</v>
      </c>
      <c r="K13" s="2">
        <f>J13*G$27+(1-J13)*G13</f>
        <v>0.14897941641378276</v>
      </c>
      <c r="L13" s="3">
        <f t="shared" si="3"/>
        <v>1.1606490986424198</v>
      </c>
      <c r="M13" s="3">
        <f>L13-E13</f>
        <v>6.4909864241990967E-4</v>
      </c>
    </row>
    <row r="14" spans="1:13">
      <c r="A14" t="s">
        <v>6</v>
      </c>
      <c r="B14">
        <v>3129890</v>
      </c>
      <c r="C14" t="s">
        <v>10</v>
      </c>
      <c r="D14">
        <v>0.61</v>
      </c>
      <c r="E14">
        <v>1.1499999999999999</v>
      </c>
      <c r="F14" s="1">
        <v>4.9999999999999999E-13</v>
      </c>
      <c r="G14" s="2">
        <f t="shared" si="1"/>
        <v>0.13976194237515863</v>
      </c>
      <c r="H14" s="2">
        <f t="shared" si="0"/>
        <v>9.1586439350353182</v>
      </c>
      <c r="I14" s="2">
        <f t="shared" si="2"/>
        <v>1.526011310915972E-2</v>
      </c>
      <c r="J14" s="3">
        <f>I14^2/(I14^2+I$27^2)</f>
        <v>2.2757156903336462E-2</v>
      </c>
      <c r="K14" s="2">
        <f>J14*G$27+(1-J14)*G14</f>
        <v>0.14042108244356435</v>
      </c>
      <c r="L14" s="3">
        <f t="shared" si="3"/>
        <v>1.150758260951301</v>
      </c>
      <c r="M14" s="3">
        <f>L14-E14</f>
        <v>7.5826095130104854E-4</v>
      </c>
    </row>
    <row r="15" spans="1:13">
      <c r="A15" t="s">
        <v>6</v>
      </c>
      <c r="B15">
        <v>3129943</v>
      </c>
      <c r="C15" t="s">
        <v>10</v>
      </c>
      <c r="D15">
        <v>0.62</v>
      </c>
      <c r="E15">
        <v>1.17</v>
      </c>
      <c r="F15" s="1">
        <v>2.9999999999999998E-15</v>
      </c>
      <c r="G15" s="2">
        <f t="shared" si="1"/>
        <v>0.15700374880966469</v>
      </c>
      <c r="H15" s="2">
        <f t="shared" si="0"/>
        <v>9.8693944352075054</v>
      </c>
      <c r="I15" s="2">
        <f t="shared" si="2"/>
        <v>1.5908144095404541E-2</v>
      </c>
      <c r="J15" s="3">
        <f>I15^2/(I15^2+I$27^2)</f>
        <v>2.4682272923509958E-2</v>
      </c>
      <c r="K15" s="2">
        <f>J15*G$27+(1-J15)*G15</f>
        <v>0.15729308111659454</v>
      </c>
      <c r="L15" s="3">
        <f t="shared" si="3"/>
        <v>1.1703385677760438</v>
      </c>
      <c r="M15" s="3">
        <f>L15-E15</f>
        <v>3.3856777604390764E-4</v>
      </c>
    </row>
    <row r="16" spans="1:13">
      <c r="A16" t="s">
        <v>6</v>
      </c>
      <c r="B16">
        <v>3771166</v>
      </c>
      <c r="C16" t="s">
        <v>8</v>
      </c>
      <c r="D16">
        <v>0.62</v>
      </c>
      <c r="E16">
        <v>1.1499999999999999</v>
      </c>
      <c r="F16" s="1">
        <v>3E-9</v>
      </c>
      <c r="G16" s="2">
        <f t="shared" si="1"/>
        <v>0.13976194237515863</v>
      </c>
      <c r="H16" s="2">
        <f t="shared" si="0"/>
        <v>7.7844755059199047</v>
      </c>
      <c r="I16" s="2">
        <f t="shared" si="2"/>
        <v>1.7953931805536939E-2</v>
      </c>
      <c r="J16" s="3">
        <f>I16^2/(I16^2+I$27^2)</f>
        <v>3.1227759670481577E-2</v>
      </c>
      <c r="K16" s="2">
        <f>J16*G$27+(1-J16)*G16</f>
        <v>0.14066642564311643</v>
      </c>
      <c r="L16" s="3">
        <f t="shared" si="3"/>
        <v>1.1510406263017465</v>
      </c>
      <c r="M16" s="3">
        <f>L16-E16</f>
        <v>1.0406263017466166E-3</v>
      </c>
    </row>
    <row r="17" spans="1:13">
      <c r="A17" t="s">
        <v>6</v>
      </c>
      <c r="B17">
        <v>3894194</v>
      </c>
      <c r="C17" t="s">
        <v>7</v>
      </c>
      <c r="D17">
        <v>0.45</v>
      </c>
      <c r="E17">
        <v>1.17</v>
      </c>
      <c r="F17" s="1">
        <v>5.0000000000000001E-9</v>
      </c>
      <c r="G17" s="2">
        <f t="shared" si="1"/>
        <v>0.15700374880966469</v>
      </c>
      <c r="H17" s="2">
        <f t="shared" si="0"/>
        <v>7.695201470067131</v>
      </c>
      <c r="I17" s="2">
        <f t="shared" si="2"/>
        <v>2.0402811988793196E-2</v>
      </c>
      <c r="J17" s="3">
        <f>I17^2/(I17^2+I$27^2)</f>
        <v>3.9963878407448285E-2</v>
      </c>
      <c r="K17" s="2">
        <f>J17*G$27+(1-J17)*G17</f>
        <v>0.15747221624657071</v>
      </c>
      <c r="L17" s="3">
        <f t="shared" si="3"/>
        <v>1.1705482353063479</v>
      </c>
      <c r="M17" s="3">
        <f>L17-E17</f>
        <v>5.4823530634795503E-4</v>
      </c>
    </row>
    <row r="18" spans="1:13">
      <c r="A18" t="s">
        <v>6</v>
      </c>
      <c r="B18">
        <v>4129267</v>
      </c>
      <c r="C18" t="s">
        <v>10</v>
      </c>
      <c r="D18">
        <v>0.37</v>
      </c>
      <c r="E18">
        <v>1.0900000000000001</v>
      </c>
      <c r="F18" s="1">
        <v>2E-8</v>
      </c>
      <c r="G18" s="2">
        <f t="shared" si="1"/>
        <v>8.6177696241052412E-2</v>
      </c>
      <c r="H18" s="2">
        <f t="shared" si="0"/>
        <v>7.4468303460602066</v>
      </c>
      <c r="I18" s="2">
        <f t="shared" si="2"/>
        <v>1.157239956280799E-2</v>
      </c>
      <c r="J18" s="3">
        <f>I18^2/(I18^2+I$27^2)</f>
        <v>1.3215066424158702E-2</v>
      </c>
      <c r="K18" s="2">
        <f>J18*G$27+(1-J18)*G18</f>
        <v>8.7268577828151714E-2</v>
      </c>
      <c r="L18" s="3">
        <f t="shared" si="3"/>
        <v>1.0911897097281749</v>
      </c>
      <c r="M18" s="3">
        <f>L18-E18</f>
        <v>1.1897097281747815E-3</v>
      </c>
    </row>
    <row r="19" spans="1:13">
      <c r="A19" t="s">
        <v>6</v>
      </c>
      <c r="B19">
        <v>7130588</v>
      </c>
      <c r="C19" t="s">
        <v>8</v>
      </c>
      <c r="D19">
        <v>0.34</v>
      </c>
      <c r="E19">
        <v>1.0900000000000001</v>
      </c>
      <c r="F19" s="1">
        <v>2E-8</v>
      </c>
      <c r="G19" s="2">
        <f t="shared" si="1"/>
        <v>8.6177696241052412E-2</v>
      </c>
      <c r="H19" s="2">
        <f t="shared" si="0"/>
        <v>7.4468303460602066</v>
      </c>
      <c r="I19" s="2">
        <f t="shared" si="2"/>
        <v>1.157239956280799E-2</v>
      </c>
      <c r="J19" s="3">
        <f>I19^2/(I19^2+I$27^2)</f>
        <v>1.3215066424158702E-2</v>
      </c>
      <c r="K19" s="2">
        <f>J19*G$27+(1-J19)*G19</f>
        <v>8.7268577828151714E-2</v>
      </c>
      <c r="L19" s="3">
        <f t="shared" si="3"/>
        <v>1.0911897097281749</v>
      </c>
      <c r="M19" s="3">
        <f>L19-E19</f>
        <v>1.1897097281747815E-3</v>
      </c>
    </row>
    <row r="20" spans="1:13">
      <c r="A20" t="s">
        <v>6</v>
      </c>
      <c r="B20">
        <v>7216389</v>
      </c>
      <c r="C20" t="s">
        <v>10</v>
      </c>
      <c r="D20">
        <v>0.52</v>
      </c>
      <c r="E20" s="6">
        <v>1.45</v>
      </c>
      <c r="F20" s="1">
        <v>8.9999999999999999E-11</v>
      </c>
      <c r="G20" s="2">
        <f t="shared" si="1"/>
        <v>0.37156355643248301</v>
      </c>
      <c r="H20" s="2">
        <f>0.862+SQRT(0.743-2.404*LN(F20))</f>
        <v>8.3686925017092761</v>
      </c>
      <c r="I20" s="5">
        <f t="shared" si="2"/>
        <v>4.4399236362979336E-2</v>
      </c>
      <c r="J20" s="3">
        <f>I20^2/(I20^2+I$27^2)</f>
        <v>0.16466828796691388</v>
      </c>
      <c r="K20" s="2">
        <f>J20*G$27+(1-J20)*G20</f>
        <v>0.33816264664027934</v>
      </c>
      <c r="L20" s="3">
        <f t="shared" si="3"/>
        <v>1.4023685753944677</v>
      </c>
      <c r="M20" s="4">
        <f>L20-E20</f>
        <v>-4.7631424605532269E-2</v>
      </c>
    </row>
    <row r="21" spans="1:13">
      <c r="A21" t="s">
        <v>6</v>
      </c>
      <c r="B21">
        <v>7686660</v>
      </c>
      <c r="C21" t="s">
        <v>10</v>
      </c>
      <c r="D21">
        <v>0.27</v>
      </c>
      <c r="E21">
        <v>1.1599999999999999</v>
      </c>
      <c r="F21" s="1">
        <v>2E-12</v>
      </c>
      <c r="G21" s="2">
        <f t="shared" si="1"/>
        <v>0.14842000511827322</v>
      </c>
      <c r="H21" s="2">
        <f t="shared" ref="H21:H25" si="4">0.862+SQRT(0.743-2.404*LN(F21))</f>
        <v>8.9553088993702765</v>
      </c>
      <c r="I21" s="2">
        <f t="shared" si="2"/>
        <v>1.6573409894181303E-2</v>
      </c>
      <c r="J21" s="3">
        <f>I21^2/(I21^2+I$27^2)</f>
        <v>2.6733481845268199E-2</v>
      </c>
      <c r="K21" s="2">
        <f>J21*G$27+(1-J21)*G21</f>
        <v>0.14896285560943176</v>
      </c>
      <c r="L21" s="3">
        <f t="shared" si="3"/>
        <v>1.1606298775189361</v>
      </c>
      <c r="M21" s="3">
        <f>L21-E21</f>
        <v>6.2987751893617272E-4</v>
      </c>
    </row>
    <row r="22" spans="1:13">
      <c r="A22" t="s">
        <v>6</v>
      </c>
      <c r="B22">
        <v>7775228</v>
      </c>
      <c r="C22" t="s">
        <v>7</v>
      </c>
      <c r="D22">
        <v>0.63</v>
      </c>
      <c r="E22">
        <v>1.17</v>
      </c>
      <c r="F22" s="1">
        <v>5E-15</v>
      </c>
      <c r="G22" s="2">
        <f t="shared" si="1"/>
        <v>0.15700374880966469</v>
      </c>
      <c r="H22" s="2">
        <f t="shared" si="4"/>
        <v>9.8009669264335972</v>
      </c>
      <c r="I22" s="2">
        <f t="shared" si="2"/>
        <v>1.6019210144074595E-2</v>
      </c>
      <c r="J22" s="3">
        <f>I22^2/(I22^2+I$27^2)</f>
        <v>2.5019471950268039E-2</v>
      </c>
      <c r="K22" s="2">
        <f>J22*G$27+(1-J22)*G22</f>
        <v>0.15729703385516969</v>
      </c>
      <c r="L22" s="3">
        <f t="shared" si="3"/>
        <v>1.1703431938275894</v>
      </c>
      <c r="M22" s="3">
        <f>L22-E22</f>
        <v>3.4319382758951633E-4</v>
      </c>
    </row>
    <row r="23" spans="1:13">
      <c r="A23" t="s">
        <v>6</v>
      </c>
      <c r="B23">
        <v>9275698</v>
      </c>
      <c r="C23" t="s">
        <v>10</v>
      </c>
      <c r="D23">
        <v>0.79</v>
      </c>
      <c r="E23">
        <v>1.18</v>
      </c>
      <c r="F23" s="1">
        <v>4.9999999999999997E-12</v>
      </c>
      <c r="G23" s="2">
        <f t="shared" si="1"/>
        <v>0.16551443847757333</v>
      </c>
      <c r="H23" s="2">
        <f t="shared" si="4"/>
        <v>8.8180597044768749</v>
      </c>
      <c r="I23" s="2">
        <f t="shared" si="2"/>
        <v>1.8769938515333782E-2</v>
      </c>
      <c r="J23" s="3">
        <f>I23^2/(I23^2+I$27^2)</f>
        <v>3.4032073201717049E-2</v>
      </c>
      <c r="K23" s="2">
        <f>J23*G$27+(1-J23)*G23</f>
        <v>0.16562373526900045</v>
      </c>
      <c r="L23" s="3">
        <f t="shared" si="3"/>
        <v>1.1801289772621559</v>
      </c>
      <c r="M23" s="3">
        <f>L23-E23</f>
        <v>1.289772621559937E-4</v>
      </c>
    </row>
    <row r="24" spans="1:13">
      <c r="A24" t="s">
        <v>6</v>
      </c>
      <c r="B24">
        <v>9500927</v>
      </c>
      <c r="C24" t="s">
        <v>10</v>
      </c>
      <c r="D24">
        <v>0.26</v>
      </c>
      <c r="E24">
        <v>1.1299999999999999</v>
      </c>
      <c r="F24" s="1">
        <v>4.0000000000000002E-9</v>
      </c>
      <c r="G24" s="2">
        <f t="shared" si="1"/>
        <v>0.12221763272424911</v>
      </c>
      <c r="H24" s="2">
        <f t="shared" si="4"/>
        <v>7.7343416262498881</v>
      </c>
      <c r="I24" s="2">
        <f t="shared" si="2"/>
        <v>1.5801943931394218E-2</v>
      </c>
      <c r="J24" s="3">
        <f>I24^2/(I24^2+I$27^2)</f>
        <v>2.4361824943610739E-2</v>
      </c>
      <c r="K24" s="2">
        <f>J24*G$27+(1-J24)*G24</f>
        <v>0.12335066192346573</v>
      </c>
      <c r="L24" s="3">
        <f t="shared" si="3"/>
        <v>1.131281048590798</v>
      </c>
      <c r="M24" s="3">
        <f>L24-E24</f>
        <v>1.2810485907981395E-3</v>
      </c>
    </row>
    <row r="25" spans="1:13">
      <c r="A25" t="s">
        <v>6</v>
      </c>
      <c r="B25">
        <v>10508372</v>
      </c>
      <c r="C25" t="s">
        <v>9</v>
      </c>
      <c r="D25">
        <v>0.43</v>
      </c>
      <c r="E25">
        <v>1.1599999999999999</v>
      </c>
      <c r="F25" s="1">
        <v>2.0000000000000002E-15</v>
      </c>
      <c r="G25" s="2">
        <f t="shared" si="1"/>
        <v>0.14842000511827322</v>
      </c>
      <c r="H25" s="2">
        <f t="shared" si="4"/>
        <v>9.9233405537646124</v>
      </c>
      <c r="I25" s="2">
        <f t="shared" si="2"/>
        <v>1.4956657419357356E-2</v>
      </c>
      <c r="J25" s="3">
        <f>I25^2/(I25^2+I$27^2)</f>
        <v>2.1880685674025877E-2</v>
      </c>
      <c r="K25" s="2">
        <f>J25*G$27+(1-J25)*G25</f>
        <v>0.14886431465616953</v>
      </c>
      <c r="L25" s="3">
        <f t="shared" si="3"/>
        <v>1.1605155135792791</v>
      </c>
      <c r="M25" s="3">
        <f>L25-E25</f>
        <v>5.1551357927914765E-4</v>
      </c>
    </row>
    <row r="27" spans="1:13">
      <c r="G27" s="2">
        <f>AVERAGE(G2:G25)</f>
        <v>0.16872602041027851</v>
      </c>
      <c r="I27">
        <v>0.1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Witte</dc:creator>
  <cp:lastModifiedBy>John Witte</cp:lastModifiedBy>
  <dcterms:created xsi:type="dcterms:W3CDTF">2016-07-28T20:30:05Z</dcterms:created>
  <dcterms:modified xsi:type="dcterms:W3CDTF">2016-07-29T00:04:36Z</dcterms:modified>
</cp:coreProperties>
</file>